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EGEP\C63\TP02\"/>
    </mc:Choice>
  </mc:AlternateContent>
  <xr:revisionPtr revIDLastSave="0" documentId="13_ncr:1_{288C9510-9801-4F8F-8C51-AE6B28971640}" xr6:coauthVersionLast="47" xr6:coauthVersionMax="47" xr10:uidLastSave="{00000000-0000-0000-0000-000000000000}"/>
  <bookViews>
    <workbookView xWindow="-110" yWindow="-110" windowWidth="38620" windowHeight="21220" activeTab="1" xr2:uid="{00000000-000D-0000-FFFF-FFFF00000000}"/>
  </bookViews>
  <sheets>
    <sheet name="Sommaire" sheetId="6" r:id="rId1"/>
    <sheet name="Fonctionnel" sheetId="3" r:id="rId2"/>
    <sheet name="Méthodologie" sheetId="5" r:id="rId3"/>
    <sheet name="NoteRencontre" sheetId="8" r:id="rId4"/>
    <sheet name="Data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5" l="1"/>
  <c r="D18" i="5"/>
  <c r="D12" i="5"/>
  <c r="D8" i="5"/>
  <c r="D2" i="5"/>
  <c r="D3" i="5"/>
  <c r="D4" i="5"/>
  <c r="D5" i="5"/>
  <c r="D6" i="5"/>
  <c r="D7" i="5"/>
  <c r="D9" i="5"/>
  <c r="D10" i="5"/>
  <c r="D11" i="5"/>
  <c r="D13" i="5"/>
  <c r="D14" i="5"/>
  <c r="D15" i="5"/>
  <c r="D16" i="5"/>
  <c r="D17" i="5"/>
  <c r="D19" i="5"/>
  <c r="D12" i="3"/>
  <c r="D17" i="3"/>
  <c r="D3" i="3"/>
  <c r="D4" i="3"/>
  <c r="D5" i="3"/>
  <c r="D6" i="3"/>
  <c r="D7" i="3"/>
  <c r="D8" i="3"/>
  <c r="D13" i="3"/>
  <c r="D14" i="3"/>
  <c r="D15" i="3"/>
  <c r="D16" i="3"/>
  <c r="D18" i="3"/>
  <c r="D19" i="3"/>
  <c r="D20" i="3"/>
  <c r="D21" i="3"/>
  <c r="D23" i="3"/>
  <c r="D24" i="3"/>
  <c r="D25" i="3"/>
  <c r="D26" i="3"/>
  <c r="D28" i="3"/>
  <c r="D29" i="3"/>
  <c r="D37" i="3"/>
  <c r="D38" i="3"/>
  <c r="D44" i="3"/>
  <c r="D46" i="3"/>
  <c r="E6" i="3"/>
  <c r="E8" i="3"/>
  <c r="E18" i="5"/>
  <c r="E12" i="5"/>
  <c r="E8" i="5"/>
  <c r="E2" i="5"/>
  <c r="E20" i="5" s="1"/>
  <c r="B11" i="6"/>
  <c r="E28" i="3"/>
  <c r="E44" i="3"/>
  <c r="E46" i="3"/>
  <c r="E37" i="3"/>
  <c r="E38" i="3"/>
  <c r="E29" i="3"/>
  <c r="E24" i="3"/>
  <c r="E25" i="3"/>
  <c r="E26" i="3"/>
  <c r="E23" i="3"/>
  <c r="E19" i="3"/>
  <c r="E20" i="3"/>
  <c r="E21" i="3"/>
  <c r="E18" i="3"/>
  <c r="E14" i="3"/>
  <c r="E15" i="3"/>
  <c r="E16" i="3"/>
  <c r="E13" i="3"/>
  <c r="E4" i="3"/>
  <c r="E5" i="3"/>
  <c r="E7" i="3"/>
  <c r="E3" i="3"/>
  <c r="B5" i="6"/>
  <c r="B1" i="7" s="1"/>
  <c r="B5" i="7" s="1"/>
  <c r="E11" i="6"/>
  <c r="C11" i="6" l="1"/>
  <c r="D11" i="6" s="1"/>
  <c r="E17" i="3"/>
  <c r="B8" i="7"/>
  <c r="G31" i="3"/>
  <c r="E31" i="3" s="1"/>
  <c r="D31" i="3" s="1"/>
  <c r="G30" i="3"/>
  <c r="E30" i="3" s="1"/>
  <c r="D30" i="3" s="1"/>
  <c r="G35" i="3"/>
  <c r="E35" i="3" s="1"/>
  <c r="D35" i="3" s="1"/>
  <c r="G41" i="3"/>
  <c r="E41" i="3" s="1"/>
  <c r="D41" i="3" s="1"/>
  <c r="G9" i="3"/>
  <c r="E9" i="3" s="1"/>
  <c r="D9" i="3" s="1"/>
  <c r="G42" i="3"/>
  <c r="E42" i="3" s="1"/>
  <c r="D42" i="3" s="1"/>
  <c r="G11" i="3"/>
  <c r="E11" i="3" s="1"/>
  <c r="D11" i="3" s="1"/>
  <c r="G32" i="3"/>
  <c r="E32" i="3" s="1"/>
  <c r="D32" i="3" s="1"/>
  <c r="G45" i="3"/>
  <c r="E45" i="3" s="1"/>
  <c r="D45" i="3" s="1"/>
  <c r="G10" i="3"/>
  <c r="E10" i="3" s="1"/>
  <c r="D10" i="3" s="1"/>
  <c r="G47" i="3"/>
  <c r="E47" i="3" s="1"/>
  <c r="D47" i="3" s="1"/>
  <c r="E12" i="3"/>
  <c r="B9" i="3"/>
  <c r="B10" i="3"/>
  <c r="B41" i="3"/>
  <c r="B47" i="3"/>
  <c r="B11" i="3"/>
  <c r="B42" i="3"/>
  <c r="B45" i="3"/>
  <c r="B30" i="3"/>
  <c r="B31" i="3"/>
  <c r="B35" i="3"/>
  <c r="B37" i="3"/>
  <c r="B38" i="3"/>
  <c r="B6" i="7"/>
  <c r="B2" i="7"/>
  <c r="B3" i="7"/>
  <c r="B4" i="7"/>
  <c r="E22" i="3" l="1"/>
  <c r="D22" i="3"/>
  <c r="D2" i="3"/>
  <c r="D27" i="3"/>
  <c r="E27" i="3"/>
  <c r="B34" i="3"/>
  <c r="G34" i="3"/>
  <c r="E34" i="3" s="1"/>
  <c r="D34" i="3" s="1"/>
  <c r="G48" i="3"/>
  <c r="E48" i="3" s="1"/>
  <c r="D48" i="3" s="1"/>
  <c r="G53" i="3"/>
  <c r="E53" i="3" s="1"/>
  <c r="D53" i="3" s="1"/>
  <c r="G43" i="3"/>
  <c r="E43" i="3" s="1"/>
  <c r="D43" i="3" s="1"/>
  <c r="G50" i="3"/>
  <c r="E50" i="3" s="1"/>
  <c r="D50" i="3" s="1"/>
  <c r="G40" i="3"/>
  <c r="E40" i="3" s="1"/>
  <c r="D40" i="3" s="1"/>
  <c r="G51" i="3"/>
  <c r="E51" i="3" s="1"/>
  <c r="D51" i="3" s="1"/>
  <c r="G36" i="3"/>
  <c r="E36" i="3" s="1"/>
  <c r="D36" i="3" s="1"/>
  <c r="B52" i="3"/>
  <c r="G52" i="3"/>
  <c r="E52" i="3" s="1"/>
  <c r="D52" i="3" s="1"/>
  <c r="E2" i="3"/>
  <c r="B53" i="3"/>
  <c r="B51" i="3"/>
  <c r="B43" i="3"/>
  <c r="B50" i="3"/>
  <c r="B48" i="3"/>
  <c r="B40" i="3"/>
  <c r="B36" i="3"/>
  <c r="D39" i="3" l="1"/>
  <c r="D49" i="3"/>
  <c r="D33" i="3"/>
  <c r="E39" i="3"/>
  <c r="E49" i="3"/>
  <c r="E33" i="3"/>
  <c r="D54" i="3" l="1"/>
  <c r="B10" i="6" s="1"/>
  <c r="E54" i="3"/>
  <c r="C10" i="6" s="1"/>
  <c r="D10" i="6" l="1"/>
  <c r="C6" i="6" s="1"/>
</calcChain>
</file>

<file path=xl/sharedStrings.xml><?xml version="1.0" encoding="utf-8"?>
<sst xmlns="http://schemas.openxmlformats.org/spreadsheetml/2006/main" count="90" uniqueCount="66">
  <si>
    <t>Section</t>
  </si>
  <si>
    <t>Sous-Section</t>
  </si>
  <si>
    <t>Note</t>
  </si>
  <si>
    <t>Défi 1</t>
  </si>
  <si>
    <t>Défi 2</t>
  </si>
  <si>
    <t>Fonctionnel</t>
  </si>
  <si>
    <t>Menu</t>
  </si>
  <si>
    <t>Titre</t>
  </si>
  <si>
    <t>Sous-titre</t>
  </si>
  <si>
    <t>Bouton démarrer</t>
  </si>
  <si>
    <t>Bouton quitter</t>
  </si>
  <si>
    <t>Arrière plan</t>
  </si>
  <si>
    <t>Principal 1</t>
  </si>
  <si>
    <t>Tuilage</t>
  </si>
  <si>
    <t>Général</t>
  </si>
  <si>
    <t>Principal 2</t>
  </si>
  <si>
    <t>Principal 3</t>
  </si>
  <si>
    <t>si équipe 3</t>
  </si>
  <si>
    <t>Visuel</t>
  </si>
  <si>
    <t>Mécanique</t>
  </si>
  <si>
    <t>Méthodologie</t>
  </si>
  <si>
    <t>Organisation projet</t>
  </si>
  <si>
    <t>Cohérence</t>
  </si>
  <si>
    <t>Hiérarchie scènes</t>
  </si>
  <si>
    <t>Readme.md</t>
  </si>
  <si>
    <t>Commentaire</t>
  </si>
  <si>
    <t>Architecture</t>
  </si>
  <si>
    <t>Généralité code</t>
  </si>
  <si>
    <t>Standard de code</t>
  </si>
  <si>
    <t>Noms fichiers</t>
  </si>
  <si>
    <t>Noms symboles du code</t>
  </si>
  <si>
    <t>Commentaires pertinents</t>
  </si>
  <si>
    <t>Algorithmie</t>
  </si>
  <si>
    <t>Exploitation Unity</t>
  </si>
  <si>
    <t>Équipier 1</t>
  </si>
  <si>
    <t>Équipier 2</t>
  </si>
  <si>
    <t>Équipier 3</t>
  </si>
  <si>
    <t>Total</t>
  </si>
  <si>
    <t>Maximum</t>
  </si>
  <si>
    <t>Pondération section</t>
  </si>
  <si>
    <t>Note finale</t>
  </si>
  <si>
    <t>Nom</t>
  </si>
  <si>
    <t>Prénom</t>
  </si>
  <si>
    <t>Fin jeu</t>
  </si>
  <si>
    <t>Nom des créateurs</t>
  </si>
  <si>
    <t>1 arrière-plan</t>
  </si>
  <si>
    <t>Nb équipier</t>
  </si>
  <si>
    <t>X1</t>
  </si>
  <si>
    <t>X2</t>
  </si>
  <si>
    <t>X3</t>
  </si>
  <si>
    <t>X4</t>
  </si>
  <si>
    <t>X5</t>
  </si>
  <si>
    <t>X6</t>
  </si>
  <si>
    <t>Per item</t>
  </si>
  <si>
    <t>Multiplication</t>
  </si>
  <si>
    <t>Est 3?</t>
  </si>
  <si>
    <t>Notes</t>
  </si>
  <si>
    <t>Utilise masques?</t>
  </si>
  <si>
    <t>Catégories (dossiers)</t>
  </si>
  <si>
    <t>Formattage</t>
  </si>
  <si>
    <t>% de section</t>
  </si>
  <si>
    <t>Max</t>
  </si>
  <si>
    <t>Face</t>
  </si>
  <si>
    <t>McFace</t>
  </si>
  <si>
    <t>McGrognon</t>
  </si>
  <si>
    <t>Grognon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</si>
</sst>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/0"/>
    <numFmt numFmtId="165" formatCode="\/\ 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8" fillId="3" borderId="1" xfId="0" applyFont="1" applyFill="1" applyBorder="1"/>
    <xf numFmtId="0" fontId="8" fillId="3" borderId="2" xfId="0" applyFont="1" applyFill="1" applyBorder="1"/>
    <xf numFmtId="0" fontId="0" fillId="4" borderId="1" xfId="0" applyFont="1" applyFill="1" applyBorder="1"/>
    <xf numFmtId="0" fontId="0" fillId="0" borderId="1" xfId="0" applyFont="1" applyBorder="1"/>
    <xf numFmtId="0" fontId="8" fillId="3" borderId="3" xfId="0" applyFont="1" applyFill="1" applyBorder="1"/>
    <xf numFmtId="0" fontId="0" fillId="4" borderId="3" xfId="0" applyFont="1" applyFill="1" applyBorder="1"/>
    <xf numFmtId="0" fontId="0" fillId="0" borderId="3" xfId="0" applyFont="1" applyBorder="1"/>
    <xf numFmtId="0" fontId="2" fillId="0" borderId="0" xfId="0" applyFont="1"/>
    <xf numFmtId="9" fontId="2" fillId="0" borderId="0" xfId="1" applyFont="1"/>
    <xf numFmtId="1" fontId="0" fillId="0" borderId="0" xfId="0" applyNumberFormat="1"/>
    <xf numFmtId="0" fontId="0" fillId="0" borderId="0" xfId="0" applyNumberFormat="1"/>
    <xf numFmtId="9" fontId="0" fillId="4" borderId="2" xfId="1" applyNumberFormat="1" applyFont="1" applyFill="1" applyBorder="1"/>
    <xf numFmtId="9" fontId="0" fillId="0" borderId="2" xfId="1" applyNumberFormat="1" applyFont="1" applyBorder="1"/>
    <xf numFmtId="165" fontId="0" fillId="4" borderId="3" xfId="0" applyNumberFormat="1" applyFont="1" applyFill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1" fontId="9" fillId="5" borderId="4" xfId="0" applyNumberFormat="1" applyFont="1" applyFill="1" applyBorder="1"/>
    <xf numFmtId="0" fontId="7" fillId="2" borderId="0" xfId="2"/>
    <xf numFmtId="0" fontId="1" fillId="0" borderId="0" xfId="0" applyFont="1" applyAlignment="1">
      <alignment wrapText="1"/>
    </xf>
    <xf numFmtId="164" fontId="9" fillId="5" borderId="4" xfId="0" applyNumberFormat="1" applyFont="1" applyFill="1" applyBorder="1" applyAlignment="1">
      <alignment wrapText="1"/>
    </xf>
    <xf numFmtId="9" fontId="0" fillId="4" borderId="3" xfId="1" applyFont="1" applyFill="1" applyBorder="1"/>
    <xf numFmtId="9" fontId="0" fillId="0" borderId="3" xfId="1" applyFont="1" applyBorder="1"/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165" fontId="2" fillId="0" borderId="0" xfId="0" applyNumberFormat="1" applyFont="1" applyFill="1" applyProtection="1"/>
    <xf numFmtId="165" fontId="0" fillId="0" borderId="0" xfId="0" applyNumberFormat="1" applyFont="1" applyFill="1" applyProtection="1"/>
    <xf numFmtId="165" fontId="4" fillId="0" borderId="0" xfId="0" applyNumberFormat="1" applyFont="1" applyFill="1" applyProtection="1"/>
    <xf numFmtId="165" fontId="5" fillId="0" borderId="0" xfId="0" applyNumberFormat="1" applyFont="1" applyFill="1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164" fontId="0" fillId="0" borderId="0" xfId="0" applyNumberFormat="1" applyFont="1" applyFill="1" applyAlignment="1" applyProtection="1">
      <alignment wrapText="1"/>
      <protection locked="0"/>
    </xf>
    <xf numFmtId="164" fontId="1" fillId="0" borderId="0" xfId="0" applyNumberFormat="1" applyFont="1" applyFill="1" applyAlignment="1" applyProtection="1">
      <alignment wrapText="1"/>
      <protection locked="0"/>
    </xf>
    <xf numFmtId="0" fontId="9" fillId="5" borderId="4" xfId="0" applyFont="1" applyFill="1" applyBorder="1" applyProtection="1"/>
    <xf numFmtId="0" fontId="11" fillId="0" borderId="0" xfId="0" applyFont="1" applyFill="1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9" fillId="5" borderId="4" xfId="0" applyFont="1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164" fontId="0" fillId="0" borderId="0" xfId="0" applyNumberFormat="1" applyFont="1" applyFill="1" applyAlignment="1" applyProtection="1">
      <alignment wrapText="1"/>
    </xf>
    <xf numFmtId="0" fontId="0" fillId="0" borderId="0" xfId="0" applyFont="1" applyFill="1" applyAlignment="1" applyProtection="1"/>
    <xf numFmtId="164" fontId="0" fillId="0" borderId="0" xfId="0" applyNumberFormat="1" applyFont="1" applyFill="1" applyProtection="1"/>
    <xf numFmtId="165" fontId="9" fillId="5" borderId="4" xfId="0" applyNumberFormat="1" applyFont="1" applyFill="1" applyBorder="1" applyProtection="1"/>
    <xf numFmtId="165" fontId="10" fillId="0" borderId="0" xfId="0" applyNumberFormat="1" applyFont="1" applyFill="1" applyProtection="1"/>
    <xf numFmtId="165" fontId="14" fillId="0" borderId="0" xfId="0" applyNumberFormat="1" applyFont="1" applyProtection="1"/>
    <xf numFmtId="0" fontId="0" fillId="0" borderId="0" xfId="0" applyFill="1" applyAlignment="1" applyProtection="1">
      <alignment wrapText="1"/>
    </xf>
    <xf numFmtId="1" fontId="0" fillId="0" borderId="0" xfId="0" applyNumberFormat="1" applyFill="1" applyProtection="1"/>
    <xf numFmtId="164" fontId="1" fillId="0" borderId="0" xfId="0" applyNumberFormat="1" applyFont="1" applyFill="1" applyAlignment="1" applyProtection="1">
      <alignment wrapText="1"/>
    </xf>
    <xf numFmtId="0" fontId="13" fillId="0" borderId="0" xfId="0" applyFont="1" applyAlignment="1" applyProtection="1">
      <alignment horizontal="right" wrapText="1"/>
    </xf>
    <xf numFmtId="1" fontId="14" fillId="0" borderId="0" xfId="0" applyNumberFormat="1" applyFont="1" applyProtection="1"/>
    <xf numFmtId="0" fontId="0" fillId="0" borderId="0" xfId="0" applyNumberFormat="1" applyProtection="1">
      <protection locked="0"/>
    </xf>
    <xf numFmtId="0" fontId="3" fillId="0" borderId="0" xfId="0" applyNumberFormat="1" applyFont="1" applyFill="1" applyProtection="1"/>
    <xf numFmtId="0" fontId="12" fillId="0" borderId="0" xfId="0" applyNumberFormat="1" applyFont="1" applyFill="1" applyProtection="1"/>
    <xf numFmtId="0" fontId="13" fillId="0" borderId="0" xfId="0" applyNumberFormat="1" applyFont="1" applyProtection="1"/>
  </cellXfs>
  <cellStyles count="3">
    <cellStyle name="Good" xfId="2" builtinId="26"/>
    <cellStyle name="Normal" xfId="0" builtinId="0"/>
    <cellStyle name="Percent" xfId="1" builtinId="5"/>
  </cellStyles>
  <dxfs count="16">
    <dxf>
      <fill>
        <patternFill>
          <bgColor theme="1"/>
        </patternFill>
      </fill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\/\ 0"/>
      <fill>
        <patternFill patternType="none">
          <fgColor indexed="64"/>
          <bgColor indexed="65"/>
        </patternFill>
      </fill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numFmt numFmtId="1" formatCode="0"/>
      <protection locked="0" hidden="0"/>
    </dxf>
    <dxf>
      <alignment vertical="bottom" textRotation="0" wrapText="1" indent="0" justifyLastLine="0" shrinkToFit="0" readingOrder="0"/>
      <protection locked="0" hidden="0"/>
    </dxf>
    <dxf>
      <protection locked="1" hidden="0"/>
    </dxf>
    <dxf>
      <protection locked="1" hidden="0"/>
    </dxf>
    <dxf>
      <protection locked="0" hidden="0"/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  <dxf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BDDCE2-2BEA-4179-A90A-459DA92AAEE2}" name="Table2" displayName="Table2" ref="A1:E54" totalsRowShown="0" headerRowDxfId="15" dataDxfId="7" headerRowBorderDxfId="13" tableBorderDxfId="14">
  <autoFilter ref="A1:E54" xr:uid="{40BDDCE2-2BEA-4179-A90A-459DA92AAEE2}"/>
  <tableColumns count="5">
    <tableColumn id="1" xr3:uid="{2E524B05-2C4C-4C5D-B35D-E267EA39E40F}" name="Section" dataDxfId="6"/>
    <tableColumn id="2" xr3:uid="{1D43A5F2-05CF-44E9-9D65-FA407B655B32}" name="Sous-Section" dataDxfId="5"/>
    <tableColumn id="3" xr3:uid="{1D882A22-F51E-4CA6-A57E-9B2F9160955A}" name="Commentaire" dataDxfId="9"/>
    <tableColumn id="4" xr3:uid="{E0EBA512-1EE0-4DAC-8C43-1B2DC94CBEA6}" name="Note" dataDxfId="8"/>
    <tableColumn id="5" xr3:uid="{C888609B-F8C7-4FB0-B4E7-43A6857D87F0}" name="Max" dataDxfId="4"/>
  </tableColumns>
  <tableStyleInfo name="TableStyleLight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3F6679-2FE9-442F-88DE-FA35C8DB7870}" name="Table4" displayName="Table4" ref="A1:E26" dataDxfId="12">
  <autoFilter ref="A1:E26" xr:uid="{5C3F6679-2FE9-442F-88DE-FA35C8DB7870}"/>
  <tableColumns count="5">
    <tableColumn id="1" xr3:uid="{C7695A92-17B3-4A40-B0C1-EDAC9A3E97A4}" name="Section" totalsRowLabel="Total" dataDxfId="11"/>
    <tableColumn id="2" xr3:uid="{3977194A-C4B8-4D6A-BD17-27EA315AFF2F}" name="Sous-Section" dataDxfId="10"/>
    <tableColumn id="3" xr3:uid="{DDA0319C-17EB-4EAD-906F-9ED40B91CF9A}" name="Commentaire" dataDxfId="3"/>
    <tableColumn id="4" xr3:uid="{5372F4AB-D0D1-4D9C-A480-C03CDDD9C381}" name="Note" dataDxfId="1">
      <calculatedColumnFormula>Table4[[#This Row],[Max]]</calculatedColumnFormula>
    </tableColumn>
    <tableColumn id="5" xr3:uid="{2E68AAD1-3F89-430A-A23B-1F211E728955}" name="Max" totalsRowFunction="sum" dataDxfId="2"/>
  </tableColumns>
  <tableStyleInfo name="TableStyleMedium3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8EF7-FBDD-4909-BF98-DFB09886334C}">
  <dimension ref="A1:E11"/>
  <sheetViews>
    <sheetView zoomScale="130" zoomScaleNormal="130" workbookViewId="0">
      <selection activeCell="C31" sqref="C31"/>
    </sheetView>
  </sheetViews>
  <sheetFormatPr defaultRowHeight="14.5" x14ac:dyDescent="0.35"/>
  <cols>
    <col min="1" max="1" width="21.36328125" customWidth="1"/>
    <col min="2" max="2" width="19.453125" customWidth="1"/>
    <col min="3" max="3" width="17.453125" customWidth="1"/>
    <col min="4" max="4" width="14.08984375" customWidth="1"/>
    <col min="5" max="5" width="20.08984375" customWidth="1"/>
  </cols>
  <sheetData>
    <row r="1" spans="1:5" x14ac:dyDescent="0.35">
      <c r="B1" t="s">
        <v>41</v>
      </c>
      <c r="C1" t="s">
        <v>42</v>
      </c>
    </row>
    <row r="2" spans="1:5" x14ac:dyDescent="0.35">
      <c r="A2" t="s">
        <v>34</v>
      </c>
      <c r="B2" s="52" t="s">
        <v>63</v>
      </c>
      <c r="C2" s="52" t="s">
        <v>62</v>
      </c>
      <c r="D2" s="13"/>
    </row>
    <row r="3" spans="1:5" x14ac:dyDescent="0.35">
      <c r="A3" t="s">
        <v>35</v>
      </c>
      <c r="B3" s="52" t="s">
        <v>64</v>
      </c>
      <c r="C3" s="52" t="s">
        <v>65</v>
      </c>
      <c r="D3" s="13"/>
    </row>
    <row r="4" spans="1:5" x14ac:dyDescent="0.35">
      <c r="A4" t="s">
        <v>36</v>
      </c>
      <c r="B4" s="52"/>
      <c r="C4" s="52"/>
      <c r="D4" s="13"/>
    </row>
    <row r="5" spans="1:5" x14ac:dyDescent="0.35">
      <c r="A5" s="2" t="s">
        <v>46</v>
      </c>
      <c r="B5" s="2">
        <f>COUNTA(A2:A4)-COUNTBLANK(B2:B4)</f>
        <v>2</v>
      </c>
      <c r="C5" s="13"/>
      <c r="D5" s="13"/>
    </row>
    <row r="6" spans="1:5" ht="18.5" x14ac:dyDescent="0.45">
      <c r="A6" s="10"/>
      <c r="B6" s="11" t="s">
        <v>40</v>
      </c>
      <c r="C6" s="11">
        <f>D10*E10+D11*E11</f>
        <v>1</v>
      </c>
    </row>
    <row r="9" spans="1:5" x14ac:dyDescent="0.35">
      <c r="A9" s="3" t="s">
        <v>0</v>
      </c>
      <c r="B9" s="7" t="s">
        <v>2</v>
      </c>
      <c r="C9" s="7" t="s">
        <v>38</v>
      </c>
      <c r="D9" s="7" t="s">
        <v>60</v>
      </c>
      <c r="E9" s="4" t="s">
        <v>39</v>
      </c>
    </row>
    <row r="10" spans="1:5" x14ac:dyDescent="0.35">
      <c r="A10" s="5" t="s">
        <v>5</v>
      </c>
      <c r="B10" s="8">
        <f>Fonctionnel!D54</f>
        <v>262</v>
      </c>
      <c r="C10" s="16">
        <f>Fonctionnel!E54</f>
        <v>262</v>
      </c>
      <c r="D10" s="22">
        <f>B10/C10</f>
        <v>1</v>
      </c>
      <c r="E10" s="14">
        <v>0.6</v>
      </c>
    </row>
    <row r="11" spans="1:5" x14ac:dyDescent="0.35">
      <c r="A11" s="6" t="s">
        <v>20</v>
      </c>
      <c r="B11" s="9">
        <f>Méthodologie!D20</f>
        <v>124</v>
      </c>
      <c r="C11" s="17">
        <f>Méthodologie!E20</f>
        <v>124</v>
      </c>
      <c r="D11" s="23">
        <f>B11/C11</f>
        <v>1</v>
      </c>
      <c r="E11" s="15">
        <f>1-E10</f>
        <v>0.4</v>
      </c>
    </row>
  </sheetData>
  <sheetProtection algorithmName="SHA-512" hashValue="DGsw5lIJKaQCyP1EKhxDGV5GuL2pAMRQ4/Hfv2iKqbxY183u63197kE1Zdqkw0c8zJcFhLgJTp+z6RAh7bYGdA==" saltValue="AEjCzerR/ph4coFbluPmmw==" spinCount="100000" sheet="1" objects="1" scenarios="1"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97507-752D-4979-8109-58A33AB95E4A}">
  <dimension ref="A1:G54"/>
  <sheetViews>
    <sheetView tabSelected="1" workbookViewId="0">
      <pane ySplit="1" topLeftCell="A7" activePane="bottomLeft" state="frozen"/>
      <selection pane="bottomLeft" activeCell="N29" sqref="N29"/>
    </sheetView>
  </sheetViews>
  <sheetFormatPr defaultRowHeight="14.5" x14ac:dyDescent="0.35"/>
  <cols>
    <col min="1" max="1" width="13.6328125" style="25" bestFit="1" customWidth="1"/>
    <col min="2" max="2" width="27.36328125" style="25" bestFit="1" customWidth="1"/>
    <col min="3" max="3" width="58.54296875" style="1" customWidth="1"/>
    <col min="4" max="4" width="18.453125" style="12" customWidth="1"/>
    <col min="5" max="5" width="9" style="25" bestFit="1" customWidth="1"/>
    <col min="6" max="6" width="16" style="25" hidden="1" customWidth="1"/>
    <col min="7" max="7" width="15.90625" style="25" hidden="1" customWidth="1"/>
  </cols>
  <sheetData>
    <row r="1" spans="1:7" ht="19" thickBot="1" x14ac:dyDescent="0.5">
      <c r="A1" s="34" t="s">
        <v>0</v>
      </c>
      <c r="B1" s="39" t="s">
        <v>1</v>
      </c>
      <c r="C1" s="21" t="s">
        <v>25</v>
      </c>
      <c r="D1" s="18" t="s">
        <v>2</v>
      </c>
      <c r="E1" s="44" t="s">
        <v>61</v>
      </c>
      <c r="F1" s="25" t="s">
        <v>53</v>
      </c>
      <c r="G1" s="25" t="s">
        <v>54</v>
      </c>
    </row>
    <row r="2" spans="1:7" s="25" customFormat="1" ht="18.5" x14ac:dyDescent="0.45">
      <c r="A2" s="35" t="s">
        <v>6</v>
      </c>
      <c r="B2" s="38"/>
      <c r="C2" s="47"/>
      <c r="D2" s="53">
        <f>SUM(D3:D11)</f>
        <v>20</v>
      </c>
      <c r="E2" s="26">
        <f>SUM(E3:E11)</f>
        <v>20</v>
      </c>
      <c r="G2" s="25">
        <v>1</v>
      </c>
    </row>
    <row r="3" spans="1:7" ht="15.5" x14ac:dyDescent="0.35">
      <c r="A3" s="35"/>
      <c r="B3" s="40" t="s">
        <v>14</v>
      </c>
      <c r="C3" s="32"/>
      <c r="D3" s="48">
        <f>Table2[[#This Row],[Max]]</f>
        <v>4</v>
      </c>
      <c r="E3" s="27">
        <f>F3*G3</f>
        <v>4</v>
      </c>
      <c r="F3" s="25">
        <v>4</v>
      </c>
      <c r="G3" s="25">
        <v>1</v>
      </c>
    </row>
    <row r="4" spans="1:7" ht="15.5" x14ac:dyDescent="0.35">
      <c r="A4" s="35"/>
      <c r="B4" s="40" t="s">
        <v>7</v>
      </c>
      <c r="C4" s="32"/>
      <c r="D4" s="48">
        <f>Table2[[#This Row],[Max]]</f>
        <v>2</v>
      </c>
      <c r="E4" s="27">
        <f t="shared" ref="E4:E11" si="0">F4*G4</f>
        <v>2</v>
      </c>
      <c r="F4" s="25">
        <v>2</v>
      </c>
      <c r="G4" s="25">
        <v>1</v>
      </c>
    </row>
    <row r="5" spans="1:7" ht="15.5" x14ac:dyDescent="0.35">
      <c r="A5" s="35"/>
      <c r="B5" s="41" t="s">
        <v>8</v>
      </c>
      <c r="C5" s="32"/>
      <c r="D5" s="48">
        <f>Table2[[#This Row],[Max]]</f>
        <v>2</v>
      </c>
      <c r="E5" s="27">
        <f t="shared" si="0"/>
        <v>2</v>
      </c>
      <c r="F5" s="25">
        <v>2</v>
      </c>
      <c r="G5" s="25">
        <v>1</v>
      </c>
    </row>
    <row r="6" spans="1:7" ht="15.5" x14ac:dyDescent="0.35">
      <c r="A6" s="35"/>
      <c r="B6" s="41" t="s">
        <v>9</v>
      </c>
      <c r="C6" s="32"/>
      <c r="D6" s="48">
        <f>Table2[[#This Row],[Max]]</f>
        <v>2</v>
      </c>
      <c r="E6" s="27">
        <f t="shared" si="0"/>
        <v>2</v>
      </c>
      <c r="F6" s="25">
        <v>2</v>
      </c>
      <c r="G6" s="25">
        <v>1</v>
      </c>
    </row>
    <row r="7" spans="1:7" ht="15.5" x14ac:dyDescent="0.35">
      <c r="A7" s="35"/>
      <c r="B7" s="40" t="s">
        <v>10</v>
      </c>
      <c r="C7" s="32"/>
      <c r="D7" s="48">
        <f>Table2[[#This Row],[Max]]</f>
        <v>2</v>
      </c>
      <c r="E7" s="27">
        <f t="shared" si="0"/>
        <v>2</v>
      </c>
      <c r="F7" s="25">
        <v>2</v>
      </c>
      <c r="G7" s="25">
        <v>1</v>
      </c>
    </row>
    <row r="8" spans="1:7" ht="15.5" x14ac:dyDescent="0.35">
      <c r="A8" s="35"/>
      <c r="B8" s="40" t="s">
        <v>11</v>
      </c>
      <c r="C8" s="32"/>
      <c r="D8" s="48">
        <f>Table2[[#This Row],[Max]]</f>
        <v>2</v>
      </c>
      <c r="E8" s="27">
        <f t="shared" si="0"/>
        <v>2</v>
      </c>
      <c r="F8" s="25">
        <v>2</v>
      </c>
      <c r="G8" s="25">
        <v>1</v>
      </c>
    </row>
    <row r="9" spans="1:7" ht="15.5" x14ac:dyDescent="0.35">
      <c r="A9" s="35"/>
      <c r="B9" s="42" t="str">
        <f>Data!$B$1&amp; " effet de particule"</f>
        <v>2 effet de particule</v>
      </c>
      <c r="C9" s="32"/>
      <c r="D9" s="48">
        <f>Table2[[#This Row],[Max]]</f>
        <v>2</v>
      </c>
      <c r="E9" s="27">
        <f t="shared" si="0"/>
        <v>2</v>
      </c>
      <c r="F9" s="25">
        <v>1</v>
      </c>
      <c r="G9" s="25">
        <f>Data!$B$1</f>
        <v>2</v>
      </c>
    </row>
    <row r="10" spans="1:7" ht="15.5" x14ac:dyDescent="0.35">
      <c r="A10" s="35"/>
      <c r="B10" s="42" t="str">
        <f>Data!$B$1&amp; " sprites"</f>
        <v>2 sprites</v>
      </c>
      <c r="C10" s="32"/>
      <c r="D10" s="48">
        <f>Table2[[#This Row],[Max]]</f>
        <v>2</v>
      </c>
      <c r="E10" s="27">
        <f t="shared" si="0"/>
        <v>2</v>
      </c>
      <c r="F10" s="25">
        <v>1</v>
      </c>
      <c r="G10" s="25">
        <f>Data!$B$1</f>
        <v>2</v>
      </c>
    </row>
    <row r="11" spans="1:7" ht="15.5" x14ac:dyDescent="0.35">
      <c r="A11" s="36"/>
      <c r="B11" s="40" t="str">
        <f>Data!$B$1&amp; " coroutines"</f>
        <v>2 coroutines</v>
      </c>
      <c r="C11" s="32"/>
      <c r="D11" s="48">
        <f>Table2[[#This Row],[Max]]</f>
        <v>2</v>
      </c>
      <c r="E11" s="27">
        <f t="shared" si="0"/>
        <v>2</v>
      </c>
      <c r="F11" s="25">
        <v>1</v>
      </c>
      <c r="G11" s="25">
        <f>Data!$B$1</f>
        <v>2</v>
      </c>
    </row>
    <row r="12" spans="1:7" s="25" customFormat="1" ht="18.5" x14ac:dyDescent="0.45">
      <c r="A12" s="35" t="s">
        <v>12</v>
      </c>
      <c r="B12" s="38"/>
      <c r="C12" s="47"/>
      <c r="D12" s="53">
        <f>SUM(D13:D16)</f>
        <v>32</v>
      </c>
      <c r="E12" s="26">
        <f>SUM(E13:E16)</f>
        <v>32</v>
      </c>
      <c r="G12" s="25">
        <v>1</v>
      </c>
    </row>
    <row r="13" spans="1:7" ht="15.5" x14ac:dyDescent="0.35">
      <c r="A13" s="35"/>
      <c r="B13" s="43" t="s">
        <v>14</v>
      </c>
      <c r="C13" s="32"/>
      <c r="D13" s="48">
        <f>Table2[[#This Row],[Max]]</f>
        <v>16</v>
      </c>
      <c r="E13" s="27">
        <f>F13*G13</f>
        <v>16</v>
      </c>
      <c r="F13" s="25">
        <v>16</v>
      </c>
      <c r="G13" s="25">
        <v>1</v>
      </c>
    </row>
    <row r="14" spans="1:7" ht="15.5" x14ac:dyDescent="0.35">
      <c r="A14" s="35"/>
      <c r="B14" s="43" t="s">
        <v>13</v>
      </c>
      <c r="C14" s="32"/>
      <c r="D14" s="48">
        <f>Table2[[#This Row],[Max]]</f>
        <v>8</v>
      </c>
      <c r="E14" s="27">
        <f t="shared" ref="E14:E16" si="1">F14*G14</f>
        <v>8</v>
      </c>
      <c r="F14" s="25">
        <v>8</v>
      </c>
      <c r="G14" s="25">
        <v>1</v>
      </c>
    </row>
    <row r="15" spans="1:7" ht="15.5" x14ac:dyDescent="0.35">
      <c r="A15" s="35"/>
      <c r="B15" s="40" t="s">
        <v>3</v>
      </c>
      <c r="C15" s="32"/>
      <c r="D15" s="48">
        <f>Table2[[#This Row],[Max]]</f>
        <v>4</v>
      </c>
      <c r="E15" s="27">
        <f t="shared" si="1"/>
        <v>4</v>
      </c>
      <c r="F15" s="25">
        <v>4</v>
      </c>
      <c r="G15" s="25">
        <v>1</v>
      </c>
    </row>
    <row r="16" spans="1:7" ht="15.5" x14ac:dyDescent="0.35">
      <c r="A16" s="36"/>
      <c r="B16" s="40" t="s">
        <v>4</v>
      </c>
      <c r="C16" s="32"/>
      <c r="D16" s="48">
        <f>Table2[[#This Row],[Max]]</f>
        <v>4</v>
      </c>
      <c r="E16" s="27">
        <f t="shared" si="1"/>
        <v>4</v>
      </c>
      <c r="F16" s="25">
        <v>4</v>
      </c>
      <c r="G16" s="25">
        <v>1</v>
      </c>
    </row>
    <row r="17" spans="1:7" s="25" customFormat="1" ht="18.5" x14ac:dyDescent="0.45">
      <c r="A17" s="35" t="s">
        <v>15</v>
      </c>
      <c r="B17" s="38"/>
      <c r="C17" s="47"/>
      <c r="D17" s="53">
        <f>SUM(D18:D21)</f>
        <v>32</v>
      </c>
      <c r="E17" s="26">
        <f>SUM(E18:E21)</f>
        <v>32</v>
      </c>
      <c r="G17" s="25">
        <v>1</v>
      </c>
    </row>
    <row r="18" spans="1:7" ht="15.5" x14ac:dyDescent="0.35">
      <c r="A18" s="35"/>
      <c r="B18" s="43" t="s">
        <v>14</v>
      </c>
      <c r="C18" s="32"/>
      <c r="D18" s="48">
        <f>Table2[[#This Row],[Max]]</f>
        <v>16</v>
      </c>
      <c r="E18" s="27">
        <f>F18*G18</f>
        <v>16</v>
      </c>
      <c r="F18" s="25">
        <v>16</v>
      </c>
      <c r="G18" s="25">
        <v>1</v>
      </c>
    </row>
    <row r="19" spans="1:7" ht="15.5" x14ac:dyDescent="0.35">
      <c r="A19" s="35"/>
      <c r="B19" s="43" t="s">
        <v>13</v>
      </c>
      <c r="C19" s="32"/>
      <c r="D19" s="48">
        <f>Table2[[#This Row],[Max]]</f>
        <v>8</v>
      </c>
      <c r="E19" s="27">
        <f t="shared" ref="E19:E21" si="2">F19*G19</f>
        <v>8</v>
      </c>
      <c r="F19" s="25">
        <v>8</v>
      </c>
      <c r="G19" s="25">
        <v>1</v>
      </c>
    </row>
    <row r="20" spans="1:7" ht="15.5" x14ac:dyDescent="0.35">
      <c r="A20" s="35"/>
      <c r="B20" s="40" t="s">
        <v>3</v>
      </c>
      <c r="C20" s="32"/>
      <c r="D20" s="48">
        <f>Table2[[#This Row],[Max]]</f>
        <v>4</v>
      </c>
      <c r="E20" s="27">
        <f t="shared" si="2"/>
        <v>4</v>
      </c>
      <c r="F20" s="25">
        <v>4</v>
      </c>
      <c r="G20" s="25">
        <v>1</v>
      </c>
    </row>
    <row r="21" spans="1:7" ht="15.5" x14ac:dyDescent="0.35">
      <c r="A21" s="36"/>
      <c r="B21" s="40" t="s">
        <v>4</v>
      </c>
      <c r="C21" s="32"/>
      <c r="D21" s="48">
        <f>Table2[[#This Row],[Max]]</f>
        <v>4</v>
      </c>
      <c r="E21" s="27">
        <f t="shared" si="2"/>
        <v>4</v>
      </c>
      <c r="F21" s="25">
        <v>4</v>
      </c>
      <c r="G21" s="25">
        <v>1</v>
      </c>
    </row>
    <row r="22" spans="1:7" s="25" customFormat="1" ht="18.5" x14ac:dyDescent="0.45">
      <c r="A22" s="35" t="s">
        <v>16</v>
      </c>
      <c r="B22" s="38"/>
      <c r="C22" s="47"/>
      <c r="D22" s="26">
        <f>IF(Data!B8,SUM(D23:D26),0)</f>
        <v>0</v>
      </c>
      <c r="E22" s="26">
        <f>IF(Data!B8,SUM(E23:E26),0)</f>
        <v>0</v>
      </c>
      <c r="G22" s="25">
        <v>1</v>
      </c>
    </row>
    <row r="23" spans="1:7" ht="13" customHeight="1" x14ac:dyDescent="0.35">
      <c r="A23" s="37" t="s">
        <v>17</v>
      </c>
      <c r="B23" s="43" t="s">
        <v>14</v>
      </c>
      <c r="C23" s="32"/>
      <c r="D23" s="48">
        <f>Table2[[#This Row],[Max]]</f>
        <v>16</v>
      </c>
      <c r="E23" s="27">
        <f>F23*G23</f>
        <v>16</v>
      </c>
      <c r="F23" s="25">
        <v>16</v>
      </c>
      <c r="G23" s="25">
        <v>1</v>
      </c>
    </row>
    <row r="24" spans="1:7" ht="13" customHeight="1" x14ac:dyDescent="0.35">
      <c r="A24" s="35"/>
      <c r="B24" s="43" t="s">
        <v>13</v>
      </c>
      <c r="C24" s="32"/>
      <c r="D24" s="48">
        <f>Table2[[#This Row],[Max]]</f>
        <v>8</v>
      </c>
      <c r="E24" s="27">
        <f t="shared" ref="E24:E26" si="3">F24*G24</f>
        <v>8</v>
      </c>
      <c r="F24" s="25">
        <v>8</v>
      </c>
      <c r="G24" s="25">
        <v>1</v>
      </c>
    </row>
    <row r="25" spans="1:7" ht="13" customHeight="1" x14ac:dyDescent="0.35">
      <c r="A25" s="35"/>
      <c r="B25" s="40" t="s">
        <v>3</v>
      </c>
      <c r="C25" s="32"/>
      <c r="D25" s="48">
        <f>Table2[[#This Row],[Max]]</f>
        <v>4</v>
      </c>
      <c r="E25" s="27">
        <f t="shared" si="3"/>
        <v>4</v>
      </c>
      <c r="F25" s="25">
        <v>4</v>
      </c>
      <c r="G25" s="25">
        <v>1</v>
      </c>
    </row>
    <row r="26" spans="1:7" ht="15.5" x14ac:dyDescent="0.35">
      <c r="A26" s="35"/>
      <c r="B26" s="40" t="s">
        <v>4</v>
      </c>
      <c r="C26" s="32"/>
      <c r="D26" s="48">
        <f>Table2[[#This Row],[Max]]</f>
        <v>4</v>
      </c>
      <c r="E26" s="27">
        <f t="shared" si="3"/>
        <v>4</v>
      </c>
      <c r="F26" s="25">
        <v>4</v>
      </c>
      <c r="G26" s="25">
        <v>1</v>
      </c>
    </row>
    <row r="27" spans="1:7" s="25" customFormat="1" ht="18.5" x14ac:dyDescent="0.45">
      <c r="A27" s="36" t="s">
        <v>43</v>
      </c>
      <c r="B27" s="40"/>
      <c r="C27" s="49"/>
      <c r="D27" s="53">
        <f>SUM(D28:D32)</f>
        <v>18</v>
      </c>
      <c r="E27" s="26">
        <f>SUM(E28:E32)</f>
        <v>18</v>
      </c>
      <c r="G27" s="25">
        <v>1</v>
      </c>
    </row>
    <row r="28" spans="1:7" ht="15.5" x14ac:dyDescent="0.35">
      <c r="A28" s="36"/>
      <c r="B28" s="40" t="s">
        <v>14</v>
      </c>
      <c r="C28" s="33"/>
      <c r="D28" s="48">
        <f>Table2[[#This Row],[Max]]</f>
        <v>8</v>
      </c>
      <c r="E28" s="45">
        <f>F28*G28</f>
        <v>8</v>
      </c>
      <c r="F28" s="25">
        <v>8</v>
      </c>
      <c r="G28" s="25">
        <v>1</v>
      </c>
    </row>
    <row r="29" spans="1:7" ht="15.5" x14ac:dyDescent="0.35">
      <c r="A29" s="36"/>
      <c r="B29" s="40" t="s">
        <v>44</v>
      </c>
      <c r="C29" s="33"/>
      <c r="D29" s="48">
        <f>Table2[[#This Row],[Max]]</f>
        <v>2</v>
      </c>
      <c r="E29" s="45">
        <f>F29*G29</f>
        <v>2</v>
      </c>
      <c r="F29" s="25">
        <v>2</v>
      </c>
      <c r="G29" s="25">
        <v>1</v>
      </c>
    </row>
    <row r="30" spans="1:7" ht="15.5" x14ac:dyDescent="0.35">
      <c r="A30" s="36"/>
      <c r="B30" s="40" t="str">
        <f>Data!$B$1&amp; " sprites"</f>
        <v>2 sprites</v>
      </c>
      <c r="C30" s="33"/>
      <c r="D30" s="48">
        <f>Table2[[#This Row],[Max]]</f>
        <v>2</v>
      </c>
      <c r="E30" s="45">
        <f t="shared" ref="E30:E32" si="4">F30*G30</f>
        <v>2</v>
      </c>
      <c r="F30" s="25">
        <v>1</v>
      </c>
      <c r="G30" s="25">
        <f>Data!$B$1</f>
        <v>2</v>
      </c>
    </row>
    <row r="31" spans="1:7" ht="15.5" x14ac:dyDescent="0.35">
      <c r="A31" s="36"/>
      <c r="B31" s="40" t="str">
        <f>Data!$B$1&amp; " coroutines"</f>
        <v>2 coroutines</v>
      </c>
      <c r="C31" s="33"/>
      <c r="D31" s="48">
        <f>Table2[[#This Row],[Max]]</f>
        <v>2</v>
      </c>
      <c r="E31" s="45">
        <f t="shared" si="4"/>
        <v>2</v>
      </c>
      <c r="F31" s="25">
        <v>1</v>
      </c>
      <c r="G31" s="25">
        <f>Data!$B$1</f>
        <v>2</v>
      </c>
    </row>
    <row r="32" spans="1:7" ht="15.5" x14ac:dyDescent="0.35">
      <c r="A32" s="36"/>
      <c r="B32" s="40" t="s">
        <v>45</v>
      </c>
      <c r="C32" s="33"/>
      <c r="D32" s="48">
        <f>Table2[[#This Row],[Max]]</f>
        <v>4</v>
      </c>
      <c r="E32" s="45">
        <f t="shared" si="4"/>
        <v>4</v>
      </c>
      <c r="F32" s="25">
        <v>2</v>
      </c>
      <c r="G32" s="25">
        <f>Data!$B$1</f>
        <v>2</v>
      </c>
    </row>
    <row r="33" spans="1:7" s="25" customFormat="1" ht="18.5" x14ac:dyDescent="0.45">
      <c r="A33" s="35" t="s">
        <v>18</v>
      </c>
      <c r="B33" s="38"/>
      <c r="C33" s="41"/>
      <c r="D33" s="53">
        <f>SUM(D34:D38)</f>
        <v>40</v>
      </c>
      <c r="E33" s="26">
        <f>SUM(E34:E38)</f>
        <v>40</v>
      </c>
      <c r="G33" s="25">
        <v>1</v>
      </c>
    </row>
    <row r="34" spans="1:7" ht="15.5" x14ac:dyDescent="0.35">
      <c r="A34" s="35"/>
      <c r="B34" s="40" t="str">
        <f>Data!$B$3&amp; " objets de jeu &lt; 4 im. Statiques"</f>
        <v>6 objets de jeu &lt; 4 im. Statiques</v>
      </c>
      <c r="C34" s="32"/>
      <c r="D34" s="48">
        <f>Table2[[#This Row],[Max]]</f>
        <v>24</v>
      </c>
      <c r="E34" s="27">
        <f>F34*G34</f>
        <v>24</v>
      </c>
      <c r="F34" s="25">
        <v>4</v>
      </c>
      <c r="G34" s="25">
        <f>Data!$B$3</f>
        <v>6</v>
      </c>
    </row>
    <row r="35" spans="1:7" ht="13" customHeight="1" x14ac:dyDescent="0.35">
      <c r="A35" s="35"/>
      <c r="B35" s="40" t="str">
        <f>Data!$B$1&amp; "  PFX (explosions) par code"</f>
        <v>2  PFX (explosions) par code</v>
      </c>
      <c r="C35" s="32"/>
      <c r="D35" s="48">
        <f>Table2[[#This Row],[Max]]</f>
        <v>4</v>
      </c>
      <c r="E35" s="27">
        <f t="shared" ref="E35:E38" si="5">F35*G35</f>
        <v>4</v>
      </c>
      <c r="F35" s="25">
        <v>2</v>
      </c>
      <c r="G35" s="25">
        <f>Data!$B$1</f>
        <v>2</v>
      </c>
    </row>
    <row r="36" spans="1:7" ht="13" customHeight="1" x14ac:dyDescent="0.35">
      <c r="A36" s="35"/>
      <c r="B36" s="40" t="str">
        <f>Data!$B$2&amp; " PFX (continu)"</f>
        <v>4 PFX (continu)</v>
      </c>
      <c r="C36" s="32"/>
      <c r="D36" s="48">
        <f>Table2[[#This Row],[Max]]</f>
        <v>8</v>
      </c>
      <c r="E36" s="27">
        <f t="shared" si="5"/>
        <v>8</v>
      </c>
      <c r="F36" s="25">
        <v>2</v>
      </c>
      <c r="G36" s="25">
        <f>Data!$B$2</f>
        <v>4</v>
      </c>
    </row>
    <row r="37" spans="1:7" ht="15.5" x14ac:dyDescent="0.35">
      <c r="A37" s="35"/>
      <c r="B37" s="40" t="str">
        <f>Data!$B$1&amp; " indicateur UI"</f>
        <v>2 indicateur UI</v>
      </c>
      <c r="C37" s="32"/>
      <c r="D37" s="48">
        <f>Table2[[#This Row],[Max]]</f>
        <v>2</v>
      </c>
      <c r="E37" s="27">
        <f t="shared" si="5"/>
        <v>2</v>
      </c>
      <c r="F37" s="25">
        <v>2</v>
      </c>
      <c r="G37" s="25">
        <v>1</v>
      </c>
    </row>
    <row r="38" spans="1:7" ht="15.5" x14ac:dyDescent="0.35">
      <c r="A38" s="36"/>
      <c r="B38" s="40" t="str">
        <f>Data!$B$1&amp; " Motion trail tri. coul."</f>
        <v>2 Motion trail tri. coul.</v>
      </c>
      <c r="C38" s="31"/>
      <c r="D38" s="48">
        <f>Table2[[#This Row],[Max]]</f>
        <v>2</v>
      </c>
      <c r="E38" s="27">
        <f t="shared" si="5"/>
        <v>2</v>
      </c>
      <c r="F38" s="25">
        <v>2</v>
      </c>
      <c r="G38" s="25">
        <v>1</v>
      </c>
    </row>
    <row r="39" spans="1:7" s="25" customFormat="1" ht="18.5" x14ac:dyDescent="0.45">
      <c r="A39" s="35" t="s">
        <v>19</v>
      </c>
      <c r="B39" s="38"/>
      <c r="C39" s="41"/>
      <c r="D39" s="53">
        <f>SUM(D40:D48)</f>
        <v>72</v>
      </c>
      <c r="E39" s="26">
        <f>SUM(E40:E48)</f>
        <v>72</v>
      </c>
      <c r="G39" s="25">
        <v>1</v>
      </c>
    </row>
    <row r="40" spans="1:7" ht="15.5" x14ac:dyDescent="0.35">
      <c r="A40" s="35"/>
      <c r="B40" s="40" t="str">
        <f>Data!$B$2&amp; " mouv. par code."</f>
        <v>4 mouv. par code.</v>
      </c>
      <c r="C40" s="32"/>
      <c r="D40" s="48">
        <f>Table2[[#This Row],[Max]]</f>
        <v>16</v>
      </c>
      <c r="E40" s="45">
        <f>F40*G40</f>
        <v>16</v>
      </c>
      <c r="F40" s="25">
        <v>4</v>
      </c>
      <c r="G40" s="25">
        <f>Data!$B$2</f>
        <v>4</v>
      </c>
    </row>
    <row r="41" spans="1:7" ht="15.5" x14ac:dyDescent="0.35">
      <c r="A41" s="35"/>
      <c r="B41" s="40" t="str">
        <f>Data!$B$1&amp; " objet poussable"</f>
        <v>2 objet poussable</v>
      </c>
      <c r="C41" s="32"/>
      <c r="D41" s="48">
        <f>Table2[[#This Row],[Max]]</f>
        <v>8</v>
      </c>
      <c r="E41" s="45">
        <f t="shared" ref="E41:E53" si="6">F41*G41</f>
        <v>8</v>
      </c>
      <c r="F41" s="25">
        <v>4</v>
      </c>
      <c r="G41" s="25">
        <f>Data!$B$1</f>
        <v>2</v>
      </c>
    </row>
    <row r="42" spans="1:7" ht="15.5" x14ac:dyDescent="0.35">
      <c r="A42" s="35"/>
      <c r="B42" s="40" t="str">
        <f>Data!$B$1&amp; " matériel physique"</f>
        <v>2 matériel physique</v>
      </c>
      <c r="C42" s="32"/>
      <c r="D42" s="48">
        <f>Table2[[#This Row],[Max]]</f>
        <v>4</v>
      </c>
      <c r="E42" s="45">
        <f t="shared" si="6"/>
        <v>4</v>
      </c>
      <c r="F42" s="25">
        <v>2</v>
      </c>
      <c r="G42" s="25">
        <f>Data!$B$1</f>
        <v>2</v>
      </c>
    </row>
    <row r="43" spans="1:7" ht="15.5" x14ac:dyDescent="0.35">
      <c r="A43" s="35"/>
      <c r="B43" s="40" t="str">
        <f>Data!$B$2&amp; " OnCollisionEnter2D"</f>
        <v>4 OnCollisionEnter2D</v>
      </c>
      <c r="C43" s="32"/>
      <c r="D43" s="48">
        <f>Table2[[#This Row],[Max]]</f>
        <v>16</v>
      </c>
      <c r="E43" s="45">
        <f t="shared" si="6"/>
        <v>16</v>
      </c>
      <c r="F43" s="25">
        <v>4</v>
      </c>
      <c r="G43" s="25">
        <f>Data!$B$2</f>
        <v>4</v>
      </c>
    </row>
    <row r="44" spans="1:7" ht="15.5" x14ac:dyDescent="0.35">
      <c r="A44" s="35"/>
      <c r="B44" s="43" t="s">
        <v>57</v>
      </c>
      <c r="C44" s="32"/>
      <c r="D44" s="48">
        <f>Table2[[#This Row],[Max]]</f>
        <v>2</v>
      </c>
      <c r="E44" s="45">
        <f t="shared" si="6"/>
        <v>2</v>
      </c>
      <c r="F44" s="25">
        <v>2</v>
      </c>
      <c r="G44" s="25">
        <v>1</v>
      </c>
    </row>
    <row r="45" spans="1:7" ht="15.5" x14ac:dyDescent="0.35">
      <c r="A45" s="35"/>
      <c r="B45" s="40" t="str">
        <f>Data!$B$1&amp; " OnTriggerEnter2D"</f>
        <v>2 OnTriggerEnter2D</v>
      </c>
      <c r="C45" s="32"/>
      <c r="D45" s="48">
        <f>Table2[[#This Row],[Max]]</f>
        <v>8</v>
      </c>
      <c r="E45" s="45">
        <f t="shared" si="6"/>
        <v>8</v>
      </c>
      <c r="F45" s="25">
        <v>4</v>
      </c>
      <c r="G45" s="25">
        <f>Data!$B$1</f>
        <v>2</v>
      </c>
    </row>
    <row r="46" spans="1:7" ht="15.5" x14ac:dyDescent="0.35">
      <c r="A46" s="35"/>
      <c r="B46" s="43" t="s">
        <v>57</v>
      </c>
      <c r="C46" s="32"/>
      <c r="D46" s="48">
        <f>Table2[[#This Row],[Max]]</f>
        <v>2</v>
      </c>
      <c r="E46" s="45">
        <f t="shared" si="6"/>
        <v>2</v>
      </c>
      <c r="F46" s="25">
        <v>2</v>
      </c>
      <c r="G46" s="25">
        <v>1</v>
      </c>
    </row>
    <row r="47" spans="1:7" ht="15.5" x14ac:dyDescent="0.35">
      <c r="A47" s="35"/>
      <c r="B47" s="40" t="str">
        <f>Data!$B$1&amp; " raycast"</f>
        <v>2 raycast</v>
      </c>
      <c r="C47" s="32"/>
      <c r="D47" s="48">
        <f>Table2[[#This Row],[Max]]</f>
        <v>8</v>
      </c>
      <c r="E47" s="45">
        <f t="shared" si="6"/>
        <v>8</v>
      </c>
      <c r="F47" s="25">
        <v>4</v>
      </c>
      <c r="G47" s="25">
        <f>Data!$B$1</f>
        <v>2</v>
      </c>
    </row>
    <row r="48" spans="1:7" ht="15.5" x14ac:dyDescent="0.35">
      <c r="A48" s="36"/>
      <c r="B48" s="40" t="str">
        <f>Data!$B$2&amp; " évènements"</f>
        <v>4 évènements</v>
      </c>
      <c r="C48" s="31"/>
      <c r="D48" s="48">
        <f>Table2[[#This Row],[Max]]</f>
        <v>8</v>
      </c>
      <c r="E48" s="45">
        <f t="shared" si="6"/>
        <v>8</v>
      </c>
      <c r="F48" s="25">
        <v>2</v>
      </c>
      <c r="G48" s="25">
        <f>Data!$B$2</f>
        <v>4</v>
      </c>
    </row>
    <row r="49" spans="1:7" s="25" customFormat="1" ht="18.5" x14ac:dyDescent="0.45">
      <c r="A49" s="35" t="s">
        <v>14</v>
      </c>
      <c r="B49" s="38"/>
      <c r="C49" s="47"/>
      <c r="D49" s="53">
        <f>SUM(D50:D53)</f>
        <v>48</v>
      </c>
      <c r="E49" s="26">
        <f>SUM(E50:E53)</f>
        <v>48</v>
      </c>
      <c r="G49" s="25">
        <v>1</v>
      </c>
    </row>
    <row r="50" spans="1:7" ht="15.5" x14ac:dyDescent="0.35">
      <c r="A50" s="38"/>
      <c r="B50" s="38" t="str">
        <f>Data!$B$2&amp; " couches d’affichage"</f>
        <v>4 couches d’affichage</v>
      </c>
      <c r="C50" s="31"/>
      <c r="D50" s="48">
        <f>Table2[[#This Row],[Max]]</f>
        <v>8</v>
      </c>
      <c r="E50" s="45">
        <f t="shared" si="6"/>
        <v>8</v>
      </c>
      <c r="F50" s="25">
        <v>2</v>
      </c>
      <c r="G50" s="25">
        <f>Data!$B$2</f>
        <v>4</v>
      </c>
    </row>
    <row r="51" spans="1:7" ht="15.5" x14ac:dyDescent="0.35">
      <c r="A51" s="38"/>
      <c r="B51" s="38" t="str">
        <f>Data!$B$2&amp; " masques"</f>
        <v>4 masques</v>
      </c>
      <c r="C51" s="31"/>
      <c r="D51" s="48">
        <f>Table2[[#This Row],[Max]]</f>
        <v>8</v>
      </c>
      <c r="E51" s="45">
        <f t="shared" si="6"/>
        <v>8</v>
      </c>
      <c r="F51" s="25">
        <v>2</v>
      </c>
      <c r="G51" s="25">
        <f>Data!$B$2</f>
        <v>4</v>
      </c>
    </row>
    <row r="52" spans="1:7" ht="15.5" x14ac:dyDescent="0.35">
      <c r="A52" s="38"/>
      <c r="B52" s="38" t="str">
        <f>Data!$B$4&amp; " prefabs"</f>
        <v>8 prefabs</v>
      </c>
      <c r="C52" s="31"/>
      <c r="D52" s="48">
        <f>Table2[[#This Row],[Max]]</f>
        <v>16</v>
      </c>
      <c r="E52" s="45">
        <f t="shared" si="6"/>
        <v>16</v>
      </c>
      <c r="F52" s="25">
        <v>2</v>
      </c>
      <c r="G52" s="25">
        <f>Data!$B$4</f>
        <v>8</v>
      </c>
    </row>
    <row r="53" spans="1:7" ht="15.5" x14ac:dyDescent="0.35">
      <c r="A53" s="38"/>
      <c r="B53" s="38" t="str">
        <f>"Durée &lt; "&amp;Data!$B$2&amp; "  min."</f>
        <v>Durée &lt; 4  min.</v>
      </c>
      <c r="C53" s="31"/>
      <c r="D53" s="48">
        <f>Table2[[#This Row],[Max]]</f>
        <v>16</v>
      </c>
      <c r="E53" s="45">
        <f t="shared" si="6"/>
        <v>16</v>
      </c>
      <c r="F53" s="25">
        <v>4</v>
      </c>
      <c r="G53" s="25">
        <f>Data!$B$2</f>
        <v>4</v>
      </c>
    </row>
    <row r="54" spans="1:7" s="25" customFormat="1" ht="26" x14ac:dyDescent="0.6">
      <c r="C54" s="50" t="s">
        <v>37</v>
      </c>
      <c r="D54" s="51">
        <f>D49+D39+D33+D27+D22+D17+D12+D2</f>
        <v>262</v>
      </c>
      <c r="E54" s="46">
        <f>E2+E12+E17+E22+E27+E33+E39+E49</f>
        <v>262</v>
      </c>
    </row>
  </sheetData>
  <sheetProtection algorithmName="SHA-512" hashValue="3cvfOi+cq2Hhk9olrilI5GKGPEf22Wo2i9pjv0qCGcy4Qr/WcDaeqb4E+EUPNdYA5of0iVBbeRm/JbcQJ0JlxQ==" saltValue="28D1HewR4DHteJ+w+j84Yg==" spinCount="100000" sheet="1" objects="1" scenarios="1"/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FD576B-F217-4961-AEC3-B58ACD10F6B0}">
            <xm:f>NOT(Data!$B$8)</xm:f>
            <x14:dxf>
              <fill>
                <patternFill>
                  <bgColor theme="1"/>
                </patternFill>
              </fill>
            </x14:dxf>
          </x14:cfRule>
          <xm:sqref>A22:E26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A729-FF64-4AED-B27D-5C9395061FED}">
  <dimension ref="A1:E45"/>
  <sheetViews>
    <sheetView workbookViewId="0">
      <pane ySplit="1" topLeftCell="A2" activePane="bottomLeft" state="frozen"/>
      <selection pane="bottomLeft" activeCell="H31" sqref="H31"/>
    </sheetView>
  </sheetViews>
  <sheetFormatPr defaultRowHeight="14.5" x14ac:dyDescent="0.35"/>
  <cols>
    <col min="1" max="1" width="17.36328125" style="25" bestFit="1" customWidth="1"/>
    <col min="2" max="2" width="39.54296875" style="25" bestFit="1" customWidth="1"/>
    <col min="3" max="3" width="83.90625" style="1" customWidth="1"/>
    <col min="4" max="4" width="6.81640625" style="13" customWidth="1"/>
    <col min="5" max="5" width="8.1796875" style="25" bestFit="1" customWidth="1"/>
  </cols>
  <sheetData>
    <row r="1" spans="1:5" x14ac:dyDescent="0.35">
      <c r="A1" s="25" t="s">
        <v>0</v>
      </c>
      <c r="B1" s="25" t="s">
        <v>1</v>
      </c>
      <c r="C1" s="1" t="s">
        <v>25</v>
      </c>
      <c r="D1" s="13" t="s">
        <v>2</v>
      </c>
      <c r="E1" s="25" t="s">
        <v>61</v>
      </c>
    </row>
    <row r="2" spans="1:5" s="25" customFormat="1" ht="21" x14ac:dyDescent="0.5">
      <c r="A2" s="25" t="s">
        <v>21</v>
      </c>
      <c r="C2" s="30"/>
      <c r="D2" s="54">
        <f>SUM(D3:D7)</f>
        <v>36</v>
      </c>
      <c r="E2" s="26">
        <f>SUM(E3:E7)</f>
        <v>36</v>
      </c>
    </row>
    <row r="3" spans="1:5" x14ac:dyDescent="0.35">
      <c r="B3" s="25" t="s">
        <v>14</v>
      </c>
      <c r="C3" s="24"/>
      <c r="D3" s="52">
        <f>Table4[[#This Row],[Max]]</f>
        <v>10</v>
      </c>
      <c r="E3" s="27">
        <v>10</v>
      </c>
    </row>
    <row r="4" spans="1:5" x14ac:dyDescent="0.35">
      <c r="B4" s="25" t="s">
        <v>58</v>
      </c>
      <c r="C4" s="24"/>
      <c r="D4" s="52">
        <f>Table4[[#This Row],[Max]]</f>
        <v>8</v>
      </c>
      <c r="E4" s="27">
        <v>8</v>
      </c>
    </row>
    <row r="5" spans="1:5" x14ac:dyDescent="0.35">
      <c r="B5" s="25" t="s">
        <v>22</v>
      </c>
      <c r="C5" s="24"/>
      <c r="D5" s="52">
        <f>Table4[[#This Row],[Max]]</f>
        <v>8</v>
      </c>
      <c r="E5" s="27">
        <v>8</v>
      </c>
    </row>
    <row r="6" spans="1:5" x14ac:dyDescent="0.35">
      <c r="B6" s="25" t="s">
        <v>23</v>
      </c>
      <c r="C6" s="24"/>
      <c r="D6" s="52">
        <f>Table4[[#This Row],[Max]]</f>
        <v>6</v>
      </c>
      <c r="E6" s="27">
        <v>6</v>
      </c>
    </row>
    <row r="7" spans="1:5" x14ac:dyDescent="0.35">
      <c r="B7" s="25" t="s">
        <v>24</v>
      </c>
      <c r="C7" s="24"/>
      <c r="D7" s="52">
        <f>Table4[[#This Row],[Max]]</f>
        <v>4</v>
      </c>
      <c r="E7" s="27">
        <v>4</v>
      </c>
    </row>
    <row r="8" spans="1:5" s="25" customFormat="1" ht="21" x14ac:dyDescent="0.5">
      <c r="A8" s="25" t="s">
        <v>26</v>
      </c>
      <c r="C8" s="30"/>
      <c r="D8" s="54">
        <f>SUM(D9:D11)</f>
        <v>30</v>
      </c>
      <c r="E8" s="26">
        <f>SUM(E9:E11)</f>
        <v>30</v>
      </c>
    </row>
    <row r="9" spans="1:5" x14ac:dyDescent="0.35">
      <c r="B9" s="25" t="s">
        <v>14</v>
      </c>
      <c r="C9" s="24"/>
      <c r="D9" s="52">
        <f>Table4[[#This Row],[Max]]</f>
        <v>10</v>
      </c>
      <c r="E9" s="27">
        <v>10</v>
      </c>
    </row>
    <row r="10" spans="1:5" x14ac:dyDescent="0.35">
      <c r="B10" s="25" t="s">
        <v>27</v>
      </c>
      <c r="C10" s="24"/>
      <c r="D10" s="52">
        <f>Table4[[#This Row],[Max]]</f>
        <v>10</v>
      </c>
      <c r="E10" s="27">
        <v>10</v>
      </c>
    </row>
    <row r="11" spans="1:5" x14ac:dyDescent="0.35">
      <c r="B11" s="25" t="s">
        <v>33</v>
      </c>
      <c r="C11" s="24"/>
      <c r="D11" s="52">
        <f>Table4[[#This Row],[Max]]</f>
        <v>10</v>
      </c>
      <c r="E11" s="27">
        <v>10</v>
      </c>
    </row>
    <row r="12" spans="1:5" s="25" customFormat="1" ht="21" x14ac:dyDescent="0.5">
      <c r="A12" s="25" t="s">
        <v>28</v>
      </c>
      <c r="C12" s="30"/>
      <c r="D12" s="54">
        <f>SUM(D13:D17)</f>
        <v>38</v>
      </c>
      <c r="E12" s="26">
        <f>SUM(E13:E17)</f>
        <v>38</v>
      </c>
    </row>
    <row r="13" spans="1:5" x14ac:dyDescent="0.35">
      <c r="B13" s="25" t="s">
        <v>14</v>
      </c>
      <c r="C13" s="24"/>
      <c r="D13" s="52">
        <f>Table4[[#This Row],[Max]]</f>
        <v>10</v>
      </c>
      <c r="E13" s="27">
        <v>10</v>
      </c>
    </row>
    <row r="14" spans="1:5" x14ac:dyDescent="0.35">
      <c r="B14" s="25" t="s">
        <v>29</v>
      </c>
      <c r="C14" s="24"/>
      <c r="D14" s="52">
        <f>Table4[[#This Row],[Max]]</f>
        <v>10</v>
      </c>
      <c r="E14" s="27">
        <v>10</v>
      </c>
    </row>
    <row r="15" spans="1:5" x14ac:dyDescent="0.35">
      <c r="B15" s="25" t="s">
        <v>30</v>
      </c>
      <c r="C15" s="24"/>
      <c r="D15" s="52">
        <f>Table4[[#This Row],[Max]]</f>
        <v>10</v>
      </c>
      <c r="E15" s="27">
        <v>10</v>
      </c>
    </row>
    <row r="16" spans="1:5" x14ac:dyDescent="0.35">
      <c r="B16" s="25" t="s">
        <v>59</v>
      </c>
      <c r="C16" s="24"/>
      <c r="D16" s="52">
        <f>Table4[[#This Row],[Max]]</f>
        <v>4</v>
      </c>
      <c r="E16" s="27">
        <v>4</v>
      </c>
    </row>
    <row r="17" spans="1:5" x14ac:dyDescent="0.35">
      <c r="B17" s="25" t="s">
        <v>31</v>
      </c>
      <c r="C17" s="24"/>
      <c r="D17" s="52">
        <f>Table4[[#This Row],[Max]]</f>
        <v>4</v>
      </c>
      <c r="E17" s="27">
        <v>4</v>
      </c>
    </row>
    <row r="18" spans="1:5" s="25" customFormat="1" ht="21" x14ac:dyDescent="0.5">
      <c r="A18" s="25" t="s">
        <v>32</v>
      </c>
      <c r="C18" s="30"/>
      <c r="D18" s="54">
        <f>D19</f>
        <v>20</v>
      </c>
      <c r="E18" s="28">
        <f>E19</f>
        <v>20</v>
      </c>
    </row>
    <row r="19" spans="1:5" x14ac:dyDescent="0.35">
      <c r="B19" s="25" t="s">
        <v>14</v>
      </c>
      <c r="C19" s="24"/>
      <c r="D19" s="52">
        <f>Table4[[#This Row],[Max]]</f>
        <v>20</v>
      </c>
      <c r="E19" s="27">
        <v>20</v>
      </c>
    </row>
    <row r="20" spans="1:5" s="25" customFormat="1" ht="23.5" x14ac:dyDescent="0.55000000000000004">
      <c r="C20" s="30" t="s">
        <v>37</v>
      </c>
      <c r="D20" s="55">
        <f>D18+D12+D8+D2</f>
        <v>124</v>
      </c>
      <c r="E20" s="29">
        <f>E18+E12+E8+E2</f>
        <v>124</v>
      </c>
    </row>
    <row r="21" spans="1:5" x14ac:dyDescent="0.35">
      <c r="C21" s="24"/>
      <c r="D21" s="52"/>
      <c r="E21" s="27"/>
    </row>
    <row r="22" spans="1:5" x14ac:dyDescent="0.35">
      <c r="C22" s="24"/>
      <c r="D22" s="52"/>
      <c r="E22" s="27"/>
    </row>
    <row r="23" spans="1:5" x14ac:dyDescent="0.35">
      <c r="C23" s="24"/>
      <c r="D23" s="52"/>
      <c r="E23" s="27"/>
    </row>
    <row r="24" spans="1:5" x14ac:dyDescent="0.35">
      <c r="C24" s="24"/>
      <c r="D24" s="52"/>
      <c r="E24" s="27"/>
    </row>
    <row r="25" spans="1:5" x14ac:dyDescent="0.35">
      <c r="C25" s="24"/>
      <c r="D25" s="52"/>
      <c r="E25" s="27"/>
    </row>
    <row r="26" spans="1:5" x14ac:dyDescent="0.35">
      <c r="C26" s="24"/>
      <c r="D26" s="52"/>
      <c r="E26" s="27"/>
    </row>
    <row r="32" spans="1:5" ht="13" customHeight="1" x14ac:dyDescent="0.35"/>
    <row r="33" ht="13" customHeight="1" x14ac:dyDescent="0.35"/>
    <row r="34" ht="13" customHeight="1" x14ac:dyDescent="0.35"/>
    <row r="35" ht="13" customHeight="1" x14ac:dyDescent="0.35"/>
    <row r="36" ht="13" customHeight="1" x14ac:dyDescent="0.35"/>
    <row r="37" ht="13" customHeight="1" x14ac:dyDescent="0.35"/>
    <row r="38" ht="13" customHeight="1" x14ac:dyDescent="0.35"/>
    <row r="39" ht="13" customHeight="1" x14ac:dyDescent="0.35"/>
    <row r="40" ht="13" customHeight="1" x14ac:dyDescent="0.35"/>
    <row r="41" ht="13" customHeight="1" x14ac:dyDescent="0.35"/>
    <row r="42" ht="13" customHeight="1" x14ac:dyDescent="0.35"/>
    <row r="43" ht="13" customHeight="1" x14ac:dyDescent="0.35"/>
    <row r="44" ht="13" customHeight="1" x14ac:dyDescent="0.35"/>
    <row r="45" ht="13" customHeight="1" x14ac:dyDescent="0.35"/>
  </sheetData>
  <sheetProtection algorithmName="SHA-512" hashValue="6xK8jwJP5hIU6bwlpyt9P02H1XyR90BkQVVH7gtX2AVgt1xR4moB3BSlDv9gcmmp8P6VaPyKjtmhRTjlRMRxxw==" saltValue="WUOcyWycEhDXM9E7mWGckQ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A9B3-779E-47EC-B804-95799863C211}">
  <dimension ref="A1"/>
  <sheetViews>
    <sheetView workbookViewId="0">
      <selection activeCell="D12" sqref="D12"/>
    </sheetView>
  </sheetViews>
  <sheetFormatPr defaultRowHeight="14.5" x14ac:dyDescent="0.35"/>
  <cols>
    <col min="1" max="1" width="52.26953125" style="1" customWidth="1"/>
  </cols>
  <sheetData>
    <row r="1" spans="1:1" x14ac:dyDescent="0.35">
      <c r="A1" s="20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7949-F00B-48EC-9634-B22EC86BA96D}">
  <dimension ref="A1:B8"/>
  <sheetViews>
    <sheetView workbookViewId="0">
      <selection activeCell="M18" sqref="M18"/>
    </sheetView>
  </sheetViews>
  <sheetFormatPr defaultRowHeight="14.5" x14ac:dyDescent="0.35"/>
  <sheetData>
    <row r="1" spans="1:2" x14ac:dyDescent="0.35">
      <c r="A1" t="s">
        <v>47</v>
      </c>
      <c r="B1" s="19">
        <f>Sommaire!B5</f>
        <v>2</v>
      </c>
    </row>
    <row r="2" spans="1:2" x14ac:dyDescent="0.35">
      <c r="A2" t="s">
        <v>48</v>
      </c>
      <c r="B2" s="19">
        <f>$B$1*2</f>
        <v>4</v>
      </c>
    </row>
    <row r="3" spans="1:2" x14ac:dyDescent="0.35">
      <c r="A3" t="s">
        <v>49</v>
      </c>
      <c r="B3" s="19">
        <f>$B$1*3</f>
        <v>6</v>
      </c>
    </row>
    <row r="4" spans="1:2" x14ac:dyDescent="0.35">
      <c r="A4" t="s">
        <v>50</v>
      </c>
      <c r="B4" s="19">
        <f>$B$1*4</f>
        <v>8</v>
      </c>
    </row>
    <row r="5" spans="1:2" x14ac:dyDescent="0.35">
      <c r="A5" t="s">
        <v>51</v>
      </c>
      <c r="B5" s="19">
        <f>$B$1*5</f>
        <v>10</v>
      </c>
    </row>
    <row r="6" spans="1:2" x14ac:dyDescent="0.35">
      <c r="A6" t="s">
        <v>52</v>
      </c>
      <c r="B6" s="19">
        <f>$B$1*6</f>
        <v>12</v>
      </c>
    </row>
    <row r="8" spans="1:2" x14ac:dyDescent="0.35">
      <c r="A8" t="s">
        <v>55</v>
      </c>
      <c r="B8" t="b">
        <f>Sommaire!B5=3</f>
        <v>0</v>
      </c>
    </row>
  </sheetData>
  <sheetProtection algorithmName="SHA-512" hashValue="Qb3VHQNie7Cryjots0zeES0J8Q47stQZRPNIFc3xL3nQLTdFkDR75PJrouwe03ufYSTcvNUZJ+lE8XySJkztVQ==" saltValue="aw++W8eJ9c9ftbKNqPIC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Sommaire</vt:lpstr>
      <vt:lpstr>Fonctionnel</vt:lpstr>
      <vt:lpstr>Méthodologie</vt:lpstr>
      <vt:lpstr>NoteRencontre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Lavoie Marc-André</dc:creator>
  <cp:lastModifiedBy>Marc-André Lavoie</cp:lastModifiedBy>
  <cp:lastPrinted>2024-04-26T13:14:50Z</cp:lastPrinted>
  <dcterms:created xsi:type="dcterms:W3CDTF">2015-06-05T18:19:34Z</dcterms:created>
  <dcterms:modified xsi:type="dcterms:W3CDTF">2024-05-04T21:21:23Z</dcterms:modified>
</cp:coreProperties>
</file>